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<sst xmlns="http://schemas.openxmlformats.org/spreadsheetml/2006/main" count="59" uniqueCount="50">
  <si>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Proposed                      Income</t>
  </si>
  <si>
    <t>Canada Imperial Crown War</t>
  </si>
  <si>
    <t>NE Imperial Crown War</t>
  </si>
  <si>
    <t>NW Imperial Crown War</t>
  </si>
  <si>
    <t>SE Imperial Crown War</t>
  </si>
  <si>
    <t>SW Imperial Crown War</t>
  </si>
  <si>
    <t>Canada Banner War</t>
  </si>
  <si>
    <t>NE &amp; SE Banner War</t>
  </si>
  <si>
    <t>NW Banner War</t>
  </si>
  <si>
    <t>SW Banner War</t>
  </si>
  <si>
    <t>Imperial Coronation</t>
  </si>
  <si>
    <t>Fund Raising</t>
  </si>
  <si>
    <t>Memberships</t>
  </si>
  <si>
    <t>Life Time Memberships</t>
  </si>
  <si>
    <t>Total Proposed Income</t>
  </si>
  <si>
    <t>Annual Operating Expenses</t>
  </si>
  <si>
    <t>Imperial Budget                                                                                                                      2012-2013</t>
  </si>
  <si>
    <t>Proposed                     Budget</t>
  </si>
  <si>
    <t>Canda Imperial Crown War</t>
  </si>
  <si>
    <t>Canda Banner War</t>
  </si>
  <si>
    <t>Imperial Travel (4)</t>
  </si>
  <si>
    <t>Imperial Travel Fund (Fund Raising)</t>
  </si>
  <si>
    <t>Corporate Travel (2)</t>
  </si>
  <si>
    <t>Estates Meetings</t>
  </si>
  <si>
    <t>Administration</t>
  </si>
  <si>
    <t>Expenses for Change Over</t>
  </si>
  <si>
    <t xml:space="preserve">Contingency Fund </t>
  </si>
  <si>
    <t xml:space="preserve">P.O. Box </t>
  </si>
  <si>
    <t>Storage Unit (Stroe Quest)</t>
  </si>
  <si>
    <t>Website</t>
  </si>
  <si>
    <t>Bank Charges</t>
  </si>
  <si>
    <t>Start Up / Small Chapters</t>
  </si>
  <si>
    <t>State Registrations (Corporate Fillings)</t>
  </si>
  <si>
    <t>Accounting CPA - IRS/Arizona</t>
  </si>
  <si>
    <t>Insurance Directors &amp; Officers</t>
  </si>
  <si>
    <t>Insurance Liability</t>
  </si>
  <si>
    <t>Imperial Audit (Accrual Every year)</t>
  </si>
  <si>
    <t>Actuals as of February 15 2013</t>
  </si>
  <si>
    <t>Costs</t>
  </si>
  <si>
    <t>Income</t>
  </si>
  <si>
    <t>Operating Expenses</t>
  </si>
  <si>
    <t>Total Costs and Operating Expenses</t>
  </si>
  <si>
    <t>Sub Total Costs</t>
  </si>
  <si>
    <t>Sub Total Expenses</t>
  </si>
  <si>
    <t>Net Income Minus Costs and Expenses</t>
  </si>
  <si>
    <t xml:space="preserve">Quicken </t>
  </si>
  <si>
    <t>Actuals as of     May 20 2013</t>
  </si>
  <si>
    <t>Actuals as of Now</t>
  </si>
  <si>
    <t>Total</t>
  </si>
  <si>
    <t>Notes: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</si>
</sst>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32" fillId="0" borderId="11" xfId="42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42" applyFont="1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46.00390625" style="0" customWidth="1"/>
    <col min="2" max="2" width="18.00390625" style="0" customWidth="1"/>
    <col min="3" max="3" width="17.140625" style="0" customWidth="1"/>
    <col min="4" max="4" width="17.421875" style="11" customWidth="1"/>
    <col min="5" max="5" width="18.28125" style="14" customWidth="1"/>
    <col min="6" max="6" width="21.140625" style="0" bestFit="1" customWidth="1"/>
    <col min="7" max="7" width="23.57421875" style="0" customWidth="1"/>
    <col min="8" max="8" width="58.8515625" style="0" customWidth="1"/>
    <col min="9" max="9" width="10.8515625" style="0" bestFit="1" customWidth="1"/>
  </cols>
  <sheetData>
    <row r="1" spans="1:2" ht="28.5" customHeight="1">
      <c r="A1" s="21" t="s">
        <v>16</v>
      </c>
      <c r="B1" s="22"/>
    </row>
    <row r="2" spans="1:8" ht="29.25" customHeight="1">
      <c r="A2" s="9" t="s">
        <v>39</v>
      </c>
      <c r="B2" s="1" t="s">
        <v>0</v>
      </c>
      <c r="C2" s="4" t="s">
        <v>37</v>
      </c>
      <c r="D2" s="12" t="s">
        <v>46</v>
      </c>
      <c r="E2" s="19" t="s">
        <v>47</v>
      </c>
      <c r="F2" t="s">
        <v>48</v>
      </c>
      <c r="H2" t="s">
        <v>49</v>
      </c>
    </row>
    <row r="3" spans="1:7" ht="15">
      <c r="A3" t="s">
        <v>1</v>
      </c>
      <c r="B3" s="2">
        <v>250</v>
      </c>
      <c r="C3" s="5">
        <v>0</v>
      </c>
      <c r="D3" s="11">
        <v>0</v>
      </c>
      <c r="E3" s="14">
        <v>0</v>
      </c>
      <c r="F3" s="6">
        <f>C3+D3+E3</f>
        <v>0</v>
      </c>
      <c r="G3" s="20">
        <f>+F3-B3</f>
        <v>-250</v>
      </c>
    </row>
    <row r="4" spans="1:7" ht="15">
      <c r="A4" t="s">
        <v>2</v>
      </c>
      <c r="B4" s="2">
        <v>800</v>
      </c>
      <c r="C4" s="5">
        <v>0</v>
      </c>
      <c r="D4" s="11">
        <v>0</v>
      </c>
      <c r="E4" s="14">
        <f>770.76+0.47</f>
        <v>771.23</v>
      </c>
      <c r="F4" s="6">
        <f>C4+D4+E4</f>
        <v>771.23</v>
      </c>
      <c r="G4" s="20">
        <f>+F4-B4</f>
        <v>-28.769999999999982</v>
      </c>
    </row>
    <row r="5" spans="1:7" ht="15">
      <c r="A5" t="s">
        <v>3</v>
      </c>
      <c r="B5" s="2">
        <v>650</v>
      </c>
      <c r="C5" s="5">
        <v>0</v>
      </c>
      <c r="D5" s="11">
        <v>0</v>
      </c>
      <c r="E5" s="14">
        <v>526</v>
      </c>
      <c r="F5" s="6">
        <f>C5+D5+E5</f>
        <v>526</v>
      </c>
      <c r="G5" s="20">
        <f>+F5-B5</f>
        <v>-124</v>
      </c>
    </row>
    <row r="6" spans="1:7" ht="15">
      <c r="A6" t="s">
        <v>4</v>
      </c>
      <c r="B6" s="2">
        <v>1000</v>
      </c>
      <c r="C6" s="5">
        <v>0</v>
      </c>
      <c r="D6" s="11">
        <v>0</v>
      </c>
      <c r="E6" s="14">
        <v>1449</v>
      </c>
      <c r="F6" s="6">
        <f>C6+D6+E6</f>
        <v>1449</v>
      </c>
      <c r="G6" s="20">
        <f>+F6-B6</f>
        <v>449</v>
      </c>
    </row>
    <row r="7" spans="1:7" ht="15">
      <c r="A7" t="s">
        <v>5</v>
      </c>
      <c r="B7" s="2">
        <v>1500</v>
      </c>
      <c r="C7" s="5">
        <v>0</v>
      </c>
      <c r="D7" s="11">
        <v>0</v>
      </c>
      <c r="E7" s="14">
        <v>1320</v>
      </c>
      <c r="F7" s="6">
        <f>C7+D7+E7</f>
        <v>1320</v>
      </c>
      <c r="G7" s="20">
        <f>+F7-B7</f>
        <v>-180</v>
      </c>
    </row>
    <row r="8" spans="2:3" ht="15">
      <c r="B8" s="2"/>
      <c r="C8" s="5"/>
    </row>
    <row r="9" spans="1:7" ht="15">
      <c r="A9" t="s">
        <v>6</v>
      </c>
      <c r="B9" s="2">
        <v>250</v>
      </c>
      <c r="C9" s="5">
        <v>0</v>
      </c>
      <c r="D9" s="11">
        <v>0</v>
      </c>
      <c r="E9" s="14">
        <v>0</v>
      </c>
      <c r="F9" s="6">
        <f>C9+D9+E9</f>
        <v>0</v>
      </c>
      <c r="G9" s="20">
        <f>+F9-B9</f>
        <v>-250</v>
      </c>
    </row>
    <row r="10" spans="1:7" ht="15">
      <c r="A10" t="s">
        <v>7</v>
      </c>
      <c r="B10" s="2">
        <v>2000</v>
      </c>
      <c r="C10" s="5">
        <v>0</v>
      </c>
      <c r="D10" s="11">
        <v>0</v>
      </c>
      <c r="E10" s="14">
        <v>315</v>
      </c>
      <c r="F10" s="6">
        <f>C10+D10+E10</f>
        <v>315</v>
      </c>
      <c r="G10" s="20">
        <f>+F10-B10</f>
        <v>-1685</v>
      </c>
    </row>
    <row r="11" spans="1:7" ht="15.75" thickBot="1">
      <c r="A11" t="s">
        <v>8</v>
      </c>
      <c r="B11" s="2">
        <v>850</v>
      </c>
      <c r="C11" s="5">
        <v>0</v>
      </c>
      <c r="D11" s="11">
        <v>0</v>
      </c>
      <c r="E11" s="14">
        <v>749</v>
      </c>
      <c r="F11" s="6">
        <f>C11+D11+E11</f>
        <v>749</v>
      </c>
      <c r="G11" s="20">
        <f>+F11-B11</f>
        <v>-101</v>
      </c>
    </row>
    <row r="12" spans="1:9" ht="15.75" thickBot="1">
      <c r="A12" t="s">
        <v>9</v>
      </c>
      <c r="B12" s="2">
        <v>1500</v>
      </c>
      <c r="C12" s="5">
        <v>0</v>
      </c>
      <c r="D12" s="11">
        <v>0</v>
      </c>
      <c r="E12" s="14">
        <v>1263</v>
      </c>
      <c r="F12" s="6">
        <f>C12+D12+E12</f>
        <v>1263</v>
      </c>
      <c r="G12" s="20">
        <f>+F12-B12</f>
        <v>-237</v>
      </c>
      <c r="I12" s="15"/>
    </row>
    <row r="13" spans="2:3" ht="15">
      <c r="B13" s="2"/>
      <c r="C13" s="5"/>
    </row>
    <row r="14" spans="1:7" ht="15">
      <c r="A14" t="s">
        <v>10</v>
      </c>
      <c r="B14" s="2">
        <v>2000</v>
      </c>
      <c r="C14" s="5">
        <v>0</v>
      </c>
      <c r="D14" s="11">
        <v>0</v>
      </c>
      <c r="E14" s="14">
        <v>0</v>
      </c>
      <c r="F14" s="6">
        <f>C14+D14+E14</f>
        <v>0</v>
      </c>
      <c r="G14" s="20">
        <f>+F14-B14</f>
        <v>-2000</v>
      </c>
    </row>
    <row r="15" spans="1:7" ht="15">
      <c r="A15" t="s">
        <v>11</v>
      </c>
      <c r="B15" s="2">
        <v>300</v>
      </c>
      <c r="C15" s="5">
        <v>0</v>
      </c>
      <c r="D15" s="11">
        <v>0</v>
      </c>
      <c r="E15" s="14">
        <f>62+75+1525</f>
        <v>1662</v>
      </c>
      <c r="F15" s="6">
        <f>C15+D15+E15</f>
        <v>1662</v>
      </c>
      <c r="G15" s="20">
        <f>+F15-B15</f>
        <v>1362</v>
      </c>
    </row>
    <row r="16" spans="2:3" ht="15">
      <c r="B16" s="2"/>
      <c r="C16" s="5"/>
    </row>
    <row r="17" spans="1:7" ht="15">
      <c r="A17" t="s">
        <v>12</v>
      </c>
      <c r="B17" s="2">
        <v>34000</v>
      </c>
      <c r="C17" s="5">
        <f>204+170+405+63+242+133+316+183+159</f>
        <v>1875</v>
      </c>
      <c r="D17" s="11">
        <f>1951-22</f>
        <v>1929</v>
      </c>
      <c r="E17" s="14">
        <f>363+174+165+1288+970+648+1115+45+687+1149+885+925+250+960+1020+633+555+1100+1227+685+890+150+555+795+1305-900+980+860</f>
        <v>19479</v>
      </c>
      <c r="F17" s="6">
        <f>C17+D17+E17</f>
        <v>23283</v>
      </c>
      <c r="G17" s="20">
        <f>+F17-B17</f>
        <v>-10717</v>
      </c>
    </row>
    <row r="18" spans="1:7" ht="15">
      <c r="A18" t="s">
        <v>13</v>
      </c>
      <c r="B18" s="2">
        <v>0</v>
      </c>
      <c r="C18" s="5">
        <v>0</v>
      </c>
      <c r="D18" s="11">
        <v>600</v>
      </c>
      <c r="E18" s="14">
        <v>900</v>
      </c>
      <c r="F18" s="6">
        <f>C18+D18+E18</f>
        <v>1500</v>
      </c>
      <c r="G18" s="20">
        <f>+F18-B18</f>
        <v>1500</v>
      </c>
    </row>
    <row r="19" ht="15.75" thickBot="1">
      <c r="B19" s="2"/>
    </row>
    <row r="20" spans="1:7" ht="15.75" thickBot="1">
      <c r="A20" t="s">
        <v>14</v>
      </c>
      <c r="B20" s="3">
        <f>SUM(B3:B19)</f>
        <v>45100</v>
      </c>
      <c r="C20" s="8">
        <f>SUM(C3:C18)</f>
        <v>1875</v>
      </c>
      <c r="D20" s="8">
        <f>SUM(D3:D18)</f>
        <v>2529</v>
      </c>
      <c r="E20" s="8">
        <f>SUM(E3:E18)</f>
        <v>28434.23</v>
      </c>
      <c r="F20" s="8">
        <f>SUM(F3:F18)</f>
        <v>32838.229999999996</v>
      </c>
      <c r="G20" s="8">
        <f>SUM(G3:G18)</f>
        <v>-12261.77</v>
      </c>
    </row>
    <row r="21" ht="15.75" thickTop="1"/>
    <row r="23" spans="1:2" ht="15">
      <c r="A23" s="21" t="s">
        <v>15</v>
      </c>
      <c r="B23" s="21"/>
    </row>
    <row r="24" ht="15">
      <c r="B24" s="21" t="s">
        <v>17</v>
      </c>
    </row>
    <row r="25" spans="1:2" ht="15">
      <c r="A25" s="10" t="s">
        <v>38</v>
      </c>
      <c r="B25" s="21"/>
    </row>
    <row r="27" spans="1:7" ht="15">
      <c r="A27" t="s">
        <v>18</v>
      </c>
      <c r="B27" s="5">
        <v>200</v>
      </c>
      <c r="C27" s="5">
        <v>0</v>
      </c>
      <c r="D27" s="11">
        <v>0</v>
      </c>
      <c r="E27" s="14">
        <v>0</v>
      </c>
      <c r="F27" s="6">
        <f>C27+D27+E27</f>
        <v>0</v>
      </c>
      <c r="G27" s="6">
        <f>+F27-B27</f>
        <v>-200</v>
      </c>
    </row>
    <row r="28" spans="1:7" ht="15">
      <c r="A28" t="s">
        <v>2</v>
      </c>
      <c r="B28" s="5">
        <v>800</v>
      </c>
      <c r="C28" s="5">
        <v>0</v>
      </c>
      <c r="D28" s="11">
        <v>0</v>
      </c>
      <c r="E28" s="14">
        <f>29.57+34+90.22+9.43+166.82+178.99+140+0.21+1.52</f>
        <v>650.76</v>
      </c>
      <c r="F28" s="6">
        <f>C28+D28+E28</f>
        <v>650.76</v>
      </c>
      <c r="G28" s="6">
        <f>+F28-B28</f>
        <v>-149.24</v>
      </c>
    </row>
    <row r="29" spans="1:7" ht="15">
      <c r="A29" t="s">
        <v>3</v>
      </c>
      <c r="B29" s="5">
        <v>500</v>
      </c>
      <c r="C29" s="5">
        <v>0</v>
      </c>
      <c r="D29" s="11">
        <v>0</v>
      </c>
      <c r="E29" s="14">
        <f>29.57+378.5</f>
        <v>408.07</v>
      </c>
      <c r="F29" s="6">
        <f>C29+D29+E29</f>
        <v>408.07</v>
      </c>
      <c r="G29" s="6">
        <f>+F29-B29</f>
        <v>-91.93</v>
      </c>
    </row>
    <row r="30" spans="1:7" ht="15">
      <c r="A30" t="s">
        <v>4</v>
      </c>
      <c r="B30" s="5">
        <v>400</v>
      </c>
      <c r="C30" s="5">
        <v>0</v>
      </c>
      <c r="D30" s="11">
        <v>0</v>
      </c>
      <c r="E30" s="14">
        <f>29.57+833.4</f>
        <v>862.97</v>
      </c>
      <c r="F30" s="6">
        <f>C30+D30+E30</f>
        <v>862.97</v>
      </c>
      <c r="G30" s="6">
        <f>+F30-B30</f>
        <v>462.97</v>
      </c>
    </row>
    <row r="31" spans="1:7" ht="15">
      <c r="A31" t="s">
        <v>5</v>
      </c>
      <c r="B31" s="5">
        <v>1500</v>
      </c>
      <c r="C31" s="5">
        <v>0</v>
      </c>
      <c r="D31" s="11">
        <v>0</v>
      </c>
      <c r="E31" s="14">
        <f>60.03+205+300+44+163.3+48.1</f>
        <v>820.43</v>
      </c>
      <c r="F31" s="6">
        <f>C31+D31+E31</f>
        <v>820.43</v>
      </c>
      <c r="G31" s="6">
        <f>+F31-B31</f>
        <v>-679.57</v>
      </c>
    </row>
    <row r="32" spans="2:3" ht="15">
      <c r="B32" s="5"/>
      <c r="C32" s="5"/>
    </row>
    <row r="33" spans="1:7" ht="15">
      <c r="A33" t="s">
        <v>19</v>
      </c>
      <c r="B33" s="5">
        <v>75</v>
      </c>
      <c r="C33" s="5">
        <v>0</v>
      </c>
      <c r="D33" s="11">
        <v>15.82</v>
      </c>
      <c r="E33" s="14">
        <v>0</v>
      </c>
      <c r="F33" s="6">
        <f>C33+D33+E33</f>
        <v>15.82</v>
      </c>
      <c r="G33" s="6">
        <f>+F33-B33</f>
        <v>-59.18</v>
      </c>
    </row>
    <row r="34" spans="1:7" ht="15">
      <c r="A34" t="s">
        <v>7</v>
      </c>
      <c r="B34" s="5">
        <v>1500</v>
      </c>
      <c r="C34" s="5">
        <v>0</v>
      </c>
      <c r="D34" s="11">
        <f>1500+55.82</f>
        <v>1555.82</v>
      </c>
      <c r="E34" s="14">
        <f>26.95+206.55</f>
        <v>233.5</v>
      </c>
      <c r="F34" s="6">
        <f>C34+D34+E34</f>
        <v>1789.32</v>
      </c>
      <c r="G34" s="6">
        <f>+F34-B34</f>
        <v>289.31999999999994</v>
      </c>
    </row>
    <row r="35" spans="1:7" ht="15">
      <c r="A35" t="s">
        <v>8</v>
      </c>
      <c r="B35" s="5">
        <v>450</v>
      </c>
      <c r="C35" s="5">
        <v>0</v>
      </c>
      <c r="D35" s="11">
        <f>378.5+23.82</f>
        <v>402.32</v>
      </c>
      <c r="E35" s="14">
        <v>0</v>
      </c>
      <c r="F35" s="6">
        <f>C35+D35+E35</f>
        <v>402.32</v>
      </c>
      <c r="G35" s="6">
        <f>+F35-B35</f>
        <v>-47.68000000000001</v>
      </c>
    </row>
    <row r="36" spans="1:7" ht="15">
      <c r="A36" t="s">
        <v>9</v>
      </c>
      <c r="B36" s="5">
        <v>800</v>
      </c>
      <c r="C36" s="5">
        <v>0</v>
      </c>
      <c r="D36" s="11">
        <f>300+63.82</f>
        <v>363.82</v>
      </c>
      <c r="E36" s="14">
        <f>-10+10.44+23.76+4.9+4.86</f>
        <v>33.96</v>
      </c>
      <c r="F36" s="6">
        <f>C36+D36+E36</f>
        <v>397.78</v>
      </c>
      <c r="G36" s="6">
        <f>+F36-B36</f>
        <v>-402.22</v>
      </c>
    </row>
    <row r="37" spans="3:10" ht="15">
      <c r="C37" s="5"/>
      <c r="J37" s="16"/>
    </row>
    <row r="38" spans="1:10" ht="15">
      <c r="A38" t="s">
        <v>10</v>
      </c>
      <c r="B38" s="5">
        <v>1500</v>
      </c>
      <c r="C38" s="5">
        <v>0</v>
      </c>
      <c r="D38" s="11">
        <v>0</v>
      </c>
      <c r="E38" s="14">
        <v>0</v>
      </c>
      <c r="F38" s="6">
        <f>C38+D38+E38</f>
        <v>0</v>
      </c>
      <c r="G38" s="6">
        <f>+F38-B38</f>
        <v>-1500</v>
      </c>
      <c r="J38" s="16"/>
    </row>
    <row r="39" spans="1:10" ht="15">
      <c r="A39" t="s">
        <v>11</v>
      </c>
      <c r="B39" s="5">
        <v>0</v>
      </c>
      <c r="C39" s="5">
        <v>0</v>
      </c>
      <c r="D39" s="11">
        <v>0</v>
      </c>
      <c r="E39" s="14">
        <v>0</v>
      </c>
      <c r="F39" s="6">
        <f>C39+D39+E39</f>
        <v>0</v>
      </c>
      <c r="G39" s="6">
        <f>+F39-B39</f>
        <v>0</v>
      </c>
      <c r="J39" s="16"/>
    </row>
    <row r="40" spans="1:10" ht="15">
      <c r="A40" t="s">
        <v>42</v>
      </c>
      <c r="B40" s="5">
        <f>SUM(B27:B39)</f>
        <v>7725</v>
      </c>
      <c r="C40" s="5">
        <f>SUM(C27:C39)</f>
        <v>0</v>
      </c>
      <c r="D40" s="5">
        <f>SUM(D27:D39)</f>
        <v>2337.7799999999997</v>
      </c>
      <c r="E40" s="11">
        <f>SUM(E27:E39)</f>
        <v>3009.69</v>
      </c>
      <c r="F40" s="6">
        <f>C40+D40+E40</f>
        <v>5347.469999999999</v>
      </c>
      <c r="G40" s="6">
        <f>+F40-B40</f>
        <v>-2377.5300000000007</v>
      </c>
      <c r="J40" s="17"/>
    </row>
    <row r="41" spans="2:10" ht="15">
      <c r="B41" s="5"/>
      <c r="C41" s="5"/>
      <c r="F41" s="6">
        <f>C41+D41+E41</f>
        <v>0</v>
      </c>
      <c r="G41" s="6">
        <f>+F41-B41</f>
        <v>0</v>
      </c>
      <c r="J41" s="16"/>
    </row>
    <row r="42" spans="1:10" ht="15">
      <c r="A42" s="10" t="s">
        <v>40</v>
      </c>
      <c r="B42" s="5"/>
      <c r="C42" s="5"/>
      <c r="J42" s="16"/>
    </row>
    <row r="43" ht="15">
      <c r="C43" s="5"/>
    </row>
    <row r="44" spans="1:7" ht="15">
      <c r="A44" t="s">
        <v>20</v>
      </c>
      <c r="B44" s="5">
        <v>7000</v>
      </c>
      <c r="C44" s="5">
        <f>412+265.7+11+11.95</f>
        <v>700.6500000000001</v>
      </c>
      <c r="D44" s="13">
        <f>269.6+269.6+269.6-140.17+280.35+373.8+373.8+387.4+361.1+44.48-140.18</f>
        <v>2349.38</v>
      </c>
      <c r="E44" s="14">
        <f>99.24+127.53+252.72+269.33+269.33</f>
        <v>1018.1499999999999</v>
      </c>
      <c r="F44" s="6">
        <f aca="true" t="shared" si="0" ref="F44:F57">C44+D44+E44</f>
        <v>4068.1800000000003</v>
      </c>
      <c r="G44" s="6">
        <f aca="true" t="shared" si="1" ref="G44:G57">+F44-B44</f>
        <v>-2931.8199999999997</v>
      </c>
    </row>
    <row r="45" spans="1:7" ht="15">
      <c r="A45" t="s">
        <v>21</v>
      </c>
      <c r="B45" s="5">
        <v>0</v>
      </c>
      <c r="C45" s="5">
        <v>0</v>
      </c>
      <c r="D45" s="11">
        <v>0</v>
      </c>
      <c r="E45" s="14">
        <v>0</v>
      </c>
      <c r="F45" s="6">
        <f t="shared" si="0"/>
        <v>0</v>
      </c>
      <c r="G45" s="6">
        <f t="shared" si="1"/>
        <v>0</v>
      </c>
    </row>
    <row r="46" spans="1:7" ht="15">
      <c r="A46" t="s">
        <v>22</v>
      </c>
      <c r="B46" s="5">
        <v>2000</v>
      </c>
      <c r="C46" s="5">
        <f>185.8+290.43+399.6+177.38</f>
        <v>1053.21</v>
      </c>
      <c r="D46" s="11">
        <f>379.8-93.45</f>
        <v>286.35</v>
      </c>
      <c r="E46" s="14">
        <f>385.6+72+7.2+5.04+288+28.8+20.16+379.8</f>
        <v>1186.6</v>
      </c>
      <c r="F46" s="6">
        <f t="shared" si="0"/>
        <v>2526.16</v>
      </c>
      <c r="G46" s="6">
        <f t="shared" si="1"/>
        <v>526.1599999999999</v>
      </c>
    </row>
    <row r="47" spans="1:7" ht="15">
      <c r="A47" t="s">
        <v>23</v>
      </c>
      <c r="B47" s="5">
        <v>2500</v>
      </c>
      <c r="C47" s="5">
        <v>75</v>
      </c>
      <c r="D47" s="11">
        <f>30+200+75</f>
        <v>305</v>
      </c>
      <c r="E47" s="14">
        <f>200+913.32</f>
        <v>1113.3200000000002</v>
      </c>
      <c r="F47" s="6">
        <f t="shared" si="0"/>
        <v>1493.3200000000002</v>
      </c>
      <c r="G47" s="6">
        <f t="shared" si="1"/>
        <v>-1006.6799999999998</v>
      </c>
    </row>
    <row r="48" spans="1:7" ht="15">
      <c r="A48" t="s">
        <v>24</v>
      </c>
      <c r="B48" s="5">
        <v>1200</v>
      </c>
      <c r="C48" s="5">
        <f>101.61+137.42+9+46.47</f>
        <v>294.5</v>
      </c>
      <c r="D48" s="11">
        <f>21.36+5.6+5.6+10.86+10.49+7.61+15.21+46.32+100.85+265.81+86.76+13.9+54.41+33.7+39+28.6+25.4+43.2+41.5</f>
        <v>856.1800000000001</v>
      </c>
      <c r="E48" s="14">
        <v>300</v>
      </c>
      <c r="F48" s="6">
        <f t="shared" si="0"/>
        <v>1450.68</v>
      </c>
      <c r="G48" s="6">
        <f t="shared" si="1"/>
        <v>250.68000000000006</v>
      </c>
    </row>
    <row r="49" spans="1:7" ht="15">
      <c r="A49" t="s">
        <v>25</v>
      </c>
      <c r="B49" s="5">
        <v>500</v>
      </c>
      <c r="C49" s="5">
        <f>44.5+113.4</f>
        <v>157.9</v>
      </c>
      <c r="D49" s="11">
        <v>0</v>
      </c>
      <c r="E49" s="14">
        <v>0</v>
      </c>
      <c r="F49" s="6">
        <f t="shared" si="0"/>
        <v>157.9</v>
      </c>
      <c r="G49" s="6">
        <f t="shared" si="1"/>
        <v>-342.1</v>
      </c>
    </row>
    <row r="50" spans="1:7" ht="15">
      <c r="A50" t="s">
        <v>26</v>
      </c>
      <c r="B50" s="5">
        <v>3000</v>
      </c>
      <c r="C50" s="5">
        <v>0</v>
      </c>
      <c r="D50" s="11">
        <v>153.88</v>
      </c>
      <c r="E50" s="14">
        <v>4188.5</v>
      </c>
      <c r="F50" s="6">
        <f t="shared" si="0"/>
        <v>4342.38</v>
      </c>
      <c r="G50" s="6">
        <f t="shared" si="1"/>
        <v>1342.38</v>
      </c>
    </row>
    <row r="51" spans="1:7" ht="15">
      <c r="A51" t="s">
        <v>27</v>
      </c>
      <c r="B51" s="5">
        <v>200</v>
      </c>
      <c r="C51" s="5">
        <v>0</v>
      </c>
      <c r="D51" s="11">
        <v>70</v>
      </c>
      <c r="E51" s="14">
        <v>70</v>
      </c>
      <c r="F51" s="6">
        <f t="shared" si="0"/>
        <v>140</v>
      </c>
      <c r="G51" s="6">
        <f t="shared" si="1"/>
        <v>-60</v>
      </c>
    </row>
    <row r="52" spans="1:7" ht="15">
      <c r="A52" t="s">
        <v>28</v>
      </c>
      <c r="B52" s="5">
        <v>1300</v>
      </c>
      <c r="C52" s="5">
        <v>1456</v>
      </c>
      <c r="D52" s="11">
        <v>0</v>
      </c>
      <c r="E52" s="14">
        <v>0</v>
      </c>
      <c r="F52" s="6">
        <f t="shared" si="0"/>
        <v>1456</v>
      </c>
      <c r="G52" s="6">
        <f t="shared" si="1"/>
        <v>156</v>
      </c>
    </row>
    <row r="53" spans="1:7" ht="15">
      <c r="A53" t="s">
        <v>29</v>
      </c>
      <c r="B53" s="5">
        <v>325</v>
      </c>
      <c r="C53" s="5">
        <v>0</v>
      </c>
      <c r="D53" s="11">
        <v>0</v>
      </c>
      <c r="E53" s="14">
        <v>0</v>
      </c>
      <c r="F53" s="6">
        <f t="shared" si="0"/>
        <v>0</v>
      </c>
      <c r="G53" s="6">
        <f t="shared" si="1"/>
        <v>-325</v>
      </c>
    </row>
    <row r="54" spans="1:7" ht="15">
      <c r="A54" t="s">
        <v>45</v>
      </c>
      <c r="B54" s="5">
        <v>420</v>
      </c>
      <c r="C54" s="5">
        <f>29.34+26.95+26.95</f>
        <v>83.24</v>
      </c>
      <c r="D54" s="11">
        <f>29.34+29.34+29.34</f>
        <v>88.02</v>
      </c>
      <c r="E54" s="14">
        <v>176.04</v>
      </c>
      <c r="F54" s="6">
        <f t="shared" si="0"/>
        <v>347.29999999999995</v>
      </c>
      <c r="G54" s="6">
        <f t="shared" si="1"/>
        <v>-72.70000000000005</v>
      </c>
    </row>
    <row r="55" spans="1:7" ht="15">
      <c r="A55" t="s">
        <v>30</v>
      </c>
      <c r="B55" s="5">
        <v>100</v>
      </c>
      <c r="C55" s="5">
        <v>0</v>
      </c>
      <c r="D55" s="11">
        <f>4.58+1.03+8</f>
        <v>13.61</v>
      </c>
      <c r="E55" s="14">
        <v>35</v>
      </c>
      <c r="F55" s="6">
        <f t="shared" si="0"/>
        <v>48.61</v>
      </c>
      <c r="G55" s="6">
        <f t="shared" si="1"/>
        <v>-51.39</v>
      </c>
    </row>
    <row r="56" spans="1:7" ht="15">
      <c r="A56" t="s">
        <v>31</v>
      </c>
      <c r="B56" s="5">
        <v>300</v>
      </c>
      <c r="C56" s="5">
        <v>0</v>
      </c>
      <c r="D56" s="11">
        <v>100</v>
      </c>
      <c r="E56" s="14">
        <v>0</v>
      </c>
      <c r="F56" s="6">
        <f t="shared" si="0"/>
        <v>100</v>
      </c>
      <c r="G56" s="6">
        <f t="shared" si="1"/>
        <v>-200</v>
      </c>
    </row>
    <row r="57" spans="1:7" ht="15">
      <c r="A57" t="s">
        <v>32</v>
      </c>
      <c r="B57" s="5">
        <v>400</v>
      </c>
      <c r="C57" s="5">
        <v>61.25</v>
      </c>
      <c r="D57" s="11">
        <f>35+10+35</f>
        <v>80</v>
      </c>
      <c r="E57" s="14">
        <f>75+25</f>
        <v>100</v>
      </c>
      <c r="F57" s="6">
        <f t="shared" si="0"/>
        <v>241.25</v>
      </c>
      <c r="G57" s="6">
        <f t="shared" si="1"/>
        <v>-158.75</v>
      </c>
    </row>
    <row r="58" ht="15">
      <c r="C58" s="5"/>
    </row>
    <row r="59" spans="1:7" ht="15">
      <c r="A59" t="s">
        <v>33</v>
      </c>
      <c r="B59" s="5">
        <v>2000</v>
      </c>
      <c r="C59" s="5">
        <v>0</v>
      </c>
      <c r="D59" s="11">
        <v>0</v>
      </c>
      <c r="E59" s="14">
        <v>950</v>
      </c>
      <c r="F59" s="6">
        <f>C59+D59+E59</f>
        <v>950</v>
      </c>
      <c r="G59" s="6">
        <f>+F59-B59</f>
        <v>-1050</v>
      </c>
    </row>
    <row r="60" spans="1:7" ht="15">
      <c r="A60" t="s">
        <v>34</v>
      </c>
      <c r="B60" s="5">
        <v>690</v>
      </c>
      <c r="C60" s="5">
        <v>0</v>
      </c>
      <c r="D60" s="11">
        <v>0</v>
      </c>
      <c r="E60" s="14">
        <v>681</v>
      </c>
      <c r="F60" s="6">
        <f>C60+D60+E60</f>
        <v>681</v>
      </c>
      <c r="G60" s="6">
        <f>+F60-B60</f>
        <v>-9</v>
      </c>
    </row>
    <row r="61" spans="1:7" ht="15">
      <c r="A61" t="s">
        <v>35</v>
      </c>
      <c r="B61" s="5">
        <v>10500</v>
      </c>
      <c r="C61" s="5">
        <v>0</v>
      </c>
      <c r="D61" s="11">
        <v>8020.95</v>
      </c>
      <c r="E61" s="14">
        <v>0</v>
      </c>
      <c r="F61" s="6">
        <f>C61+D61+E61</f>
        <v>8020.95</v>
      </c>
      <c r="G61" s="6">
        <f>+F61-B61</f>
        <v>-2479.05</v>
      </c>
    </row>
    <row r="62" ht="15">
      <c r="C62" s="5"/>
    </row>
    <row r="63" spans="1:7" ht="15">
      <c r="A63" t="s">
        <v>36</v>
      </c>
      <c r="B63" s="5">
        <v>2500</v>
      </c>
      <c r="C63" s="5">
        <v>0</v>
      </c>
      <c r="D63" s="11">
        <v>0</v>
      </c>
      <c r="E63" s="14">
        <v>0</v>
      </c>
      <c r="F63" s="6">
        <f>C63+D63+E63</f>
        <v>0</v>
      </c>
      <c r="G63" s="6">
        <f>+F63-B63</f>
        <v>-2500</v>
      </c>
    </row>
    <row r="64" spans="1:7" ht="15">
      <c r="A64" t="s">
        <v>43</v>
      </c>
      <c r="B64" s="6">
        <f>SUM(B44:B63)</f>
        <v>34935</v>
      </c>
      <c r="C64" s="5">
        <f>SUM(C44:C63)</f>
        <v>3881.75</v>
      </c>
      <c r="D64" s="5">
        <f>SUM(D44:D63)</f>
        <v>12323.369999999999</v>
      </c>
      <c r="E64" s="14">
        <f>SUM(E44:E63)</f>
        <v>9818.61</v>
      </c>
      <c r="F64" s="6">
        <f>C64+D64+E64</f>
        <v>26023.73</v>
      </c>
      <c r="G64" s="6">
        <f>+F64-B64</f>
        <v>-8911.27</v>
      </c>
    </row>
    <row r="65" spans="2:4" ht="15.75" thickBot="1">
      <c r="B65" s="6"/>
      <c r="C65" s="5"/>
      <c r="D65" s="5"/>
    </row>
    <row r="66" spans="1:9" ht="15.75" thickBot="1">
      <c r="A66" t="s">
        <v>41</v>
      </c>
      <c r="B66" s="7">
        <f aca="true" t="shared" si="2" ref="B66:G66">+B64+B40</f>
        <v>42660</v>
      </c>
      <c r="C66" s="7">
        <f t="shared" si="2"/>
        <v>3881.75</v>
      </c>
      <c r="D66" s="7">
        <f t="shared" si="2"/>
        <v>14661.149999999998</v>
      </c>
      <c r="E66" s="7">
        <f t="shared" si="2"/>
        <v>12828.300000000001</v>
      </c>
      <c r="F66" s="7">
        <f t="shared" si="2"/>
        <v>31371.199999999997</v>
      </c>
      <c r="G66" s="7">
        <f t="shared" si="2"/>
        <v>-11288.800000000001</v>
      </c>
      <c r="I66" s="16"/>
    </row>
    <row r="67" spans="4:9" ht="16.5" thickBot="1" thickTop="1">
      <c r="D67"/>
      <c r="E67"/>
      <c r="I67" s="16"/>
    </row>
    <row r="68" spans="1:9" ht="15.75" thickBot="1">
      <c r="A68" t="s">
        <v>44</v>
      </c>
      <c r="B68" s="7">
        <f aca="true" t="shared" si="3" ref="B68:G68">+B20-B66</f>
        <v>2440</v>
      </c>
      <c r="C68" s="7">
        <f t="shared" si="3"/>
        <v>-2006.75</v>
      </c>
      <c r="D68" s="7">
        <f t="shared" si="3"/>
        <v>-12132.149999999998</v>
      </c>
      <c r="E68" s="7">
        <f t="shared" si="3"/>
        <v>15605.929999999998</v>
      </c>
      <c r="F68" s="7">
        <f t="shared" si="3"/>
        <v>1467.0299999999988</v>
      </c>
      <c r="G68" s="7">
        <f t="shared" si="3"/>
        <v>-972.9699999999993</v>
      </c>
      <c r="I68" s="18"/>
    </row>
    <row r="69" ht="15.75" thickTop="1">
      <c r="I69" s="16"/>
    </row>
    <row r="70" ht="15">
      <c r="I70" s="16"/>
    </row>
  </sheetData>
  <sheetProtection/>
  <mergeCells count="3">
    <mergeCell ref="A23:B23"/>
    <mergeCell ref="A1:B1"/>
    <mergeCell ref="B24:B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Moura</dc:creator>
  <cp:keywords/>
  <dc:description/>
  <cp:lastModifiedBy>De Moura</cp:lastModifiedBy>
  <dcterms:created xsi:type="dcterms:W3CDTF">2013-03-09T23:37:28Z</dcterms:created>
  <dcterms:modified xsi:type="dcterms:W3CDTF">2013-11-02T05:43:52Z</dcterms:modified>
  <cp:category/>
  <cp:version/>
  <cp:contentType/>
  <cp:contentStatus/>
</cp:coreProperties>
</file>